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Building &amp; Transport\AUTOMOTIVE &amp; TRANSPORT\1. CARS &amp; VANS\2.Completed projects\2012 - fka - Electric Vehicle project\"/>
    </mc:Choice>
  </mc:AlternateContent>
  <workbookProtection workbookAlgorithmName="SHA-512" workbookHashValue="3crPuikx6llKa6JGKvdAdZBwoMzgOfxIfhjq3nwyco914KbcSxvopvR8oHuJupE+ZXqmGIekuO8dJL/JagMeVw==" workbookSaltValue="VIG+aL+WQKXxNJtP/IDiFg==" workbookSpinCount="100000" lockStructure="1"/>
  <bookViews>
    <workbookView xWindow="360" yWindow="120" windowWidth="21720" windowHeight="11760"/>
  </bookViews>
  <sheets>
    <sheet name="GUI" sheetId="1" r:id="rId1"/>
    <sheet name="calc" sheetId="2" state="hidden" r:id="rId2"/>
  </sheets>
  <definedNames>
    <definedName name="a_NEDC">calc!$B$2</definedName>
    <definedName name="b_NEDC">calc!$B$3</definedName>
    <definedName name="Bat_cap">calc!$B$8</definedName>
    <definedName name="Bat_cap_b">calc!$C$8</definedName>
    <definedName name="Bat_costs">calc!$B$9</definedName>
    <definedName name="Bat_costs_b">calc!$C$9</definedName>
    <definedName name="Bat_mass">calc!$B$10</definedName>
    <definedName name="Bat_mass_b">calc!$C$10</definedName>
    <definedName name="E_cons_cycle">calc!$B$6</definedName>
    <definedName name="E_cons_cycle_b">calc!$C$6</definedName>
    <definedName name="mileage">calc!$B$14</definedName>
    <definedName name="_xlnm.Print_Area" localSheetId="0">GUI!$A$1:$K$14</definedName>
    <definedName name="spec_elec_costs">calc!$B$13</definedName>
    <definedName name="spec_savings">calc!$B$11</definedName>
    <definedName name="spec_savings_b">calc!$C$11</definedName>
    <definedName name="Veh_mass">calc!$B$7</definedName>
    <definedName name="Veh_mass_b">calc!$C$7</definedName>
    <definedName name="x_batt">calc!$B$5</definedName>
  </definedNames>
  <calcPr calcId="152511"/>
</workbook>
</file>

<file path=xl/calcChain.xml><?xml version="1.0" encoding="utf-8"?>
<calcChain xmlns="http://schemas.openxmlformats.org/spreadsheetml/2006/main">
  <c r="H8" i="2" l="1"/>
  <c r="H7" i="2"/>
  <c r="C10" i="2"/>
  <c r="C7" i="2" s="1"/>
  <c r="C11" i="2"/>
  <c r="C8" i="2" l="1"/>
  <c r="C9" i="2" s="1"/>
  <c r="C6" i="2"/>
  <c r="B10" i="2" l="1"/>
  <c r="I6" i="1" l="1"/>
  <c r="I10" i="1"/>
  <c r="B11" i="2"/>
  <c r="I7" i="1" l="1"/>
  <c r="I8" i="1"/>
  <c r="I9" i="1"/>
  <c r="I5" i="1"/>
  <c r="H6" i="1"/>
  <c r="B6" i="2"/>
  <c r="H5" i="1" s="1"/>
  <c r="B8" i="2"/>
  <c r="H7" i="1" s="1"/>
  <c r="B7" i="2"/>
  <c r="H9" i="1" s="1"/>
  <c r="I11" i="1" l="1"/>
  <c r="B9" i="2"/>
  <c r="H8" i="1" s="1"/>
</calcChain>
</file>

<file path=xl/sharedStrings.xml><?xml version="1.0" encoding="utf-8"?>
<sst xmlns="http://schemas.openxmlformats.org/spreadsheetml/2006/main" count="35" uniqueCount="26">
  <si>
    <t>Input parameters</t>
  </si>
  <si>
    <t>Energy consumption</t>
  </si>
  <si>
    <t>Total vehicle mass</t>
  </si>
  <si>
    <t>Battery capacity</t>
  </si>
  <si>
    <t>Battery costs</t>
  </si>
  <si>
    <t>Parameters</t>
  </si>
  <si>
    <t>a NEDC</t>
  </si>
  <si>
    <t>b NEDC</t>
  </si>
  <si>
    <t>Nutzbarer Energieinhalt Batterie</t>
  </si>
  <si>
    <t>Battery mass</t>
  </si>
  <si>
    <t>Specific battery cost savings</t>
  </si>
  <si>
    <t>length NEDC</t>
  </si>
  <si>
    <t>Results</t>
  </si>
  <si>
    <t xml:space="preserve">Specific electricity costs </t>
  </si>
  <si>
    <t>life time mileage</t>
  </si>
  <si>
    <t>Original vehicle</t>
  </si>
  <si>
    <t>Lightweight vehicle</t>
  </si>
  <si>
    <t>---</t>
  </si>
  <si>
    <t>Battery cost savings per kg lightweighting</t>
  </si>
  <si>
    <t>Range in NEDC [100-400 km]</t>
  </si>
  <si>
    <t>Specific battery system costs [200-1.000 €/kWh]</t>
  </si>
  <si>
    <t>Vehicle mass without battery [600-2000 kg]</t>
  </si>
  <si>
    <t>Battery system cost</t>
  </si>
  <si>
    <t>Life-time electricity costs savings
(assuming a driving distance of 150.000km)</t>
  </si>
  <si>
    <t>Energy density of the battery system
[80-200 Wh/kg]</t>
  </si>
  <si>
    <t>The project was sponsored by the European Aluminium Association (EAA) and the Intarnational Aluminium Institute (IAI)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</si>
</sst>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\ &quot;kg&quot;"/>
    <numFmt numFmtId="165" formatCode="0\ &quot;km&quot;"/>
    <numFmt numFmtId="166" formatCode="0\ &quot;Wh/kg&quot;"/>
    <numFmt numFmtId="167" formatCode="0\ &quot;€/kWh&quot;"/>
    <numFmt numFmtId="168" formatCode="#,###\ &quot;€&quot;"/>
    <numFmt numFmtId="169" formatCode="0.00\ &quot;€/kg&quot;"/>
    <numFmt numFmtId="170" formatCode="0.0\ &quot;kWh/100km&quot;"/>
    <numFmt numFmtId="171" formatCode="#,##0.#,\ \ &quot;kWh&quot;"/>
    <numFmt numFmtId="172" formatCode="#,##0\ [$€-1]"/>
  </numFmts>
  <fonts count="10" x14ac:knownFonts="1"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AC2CE"/>
        <bgColor indexed="64"/>
      </patternFill>
    </fill>
    <fill>
      <patternFill patternType="solid">
        <fgColor rgb="FFF9915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4">
    <xf numFmtId="0" fontId="0" fillId="0" borderId="0" xfId="0"/>
    <xf numFmtId="0" fontId="0" fillId="2" borderId="0" xfId="0" applyFont="1" applyFill="1" applyBorder="1"/>
    <xf numFmtId="0" fontId="4" fillId="3" borderId="0" xfId="0" applyFont="1" applyFill="1" applyBorder="1" applyAlignment="1">
      <alignment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vertical="center"/>
    </xf>
    <xf numFmtId="170" fontId="6" fillId="3" borderId="1" xfId="0" applyNumberFormat="1" applyFont="1" applyFill="1" applyBorder="1" applyAlignment="1">
      <alignment horizontal="center" vertical="center"/>
    </xf>
    <xf numFmtId="164" fontId="6" fillId="3" borderId="1" xfId="0" applyNumberFormat="1" applyFont="1" applyFill="1" applyBorder="1" applyAlignment="1">
      <alignment horizontal="center" vertical="center"/>
    </xf>
    <xf numFmtId="171" fontId="6" fillId="3" borderId="1" xfId="0" applyNumberFormat="1" applyFont="1" applyFill="1" applyBorder="1" applyAlignment="1">
      <alignment horizontal="center" vertical="center"/>
    </xf>
    <xf numFmtId="172" fontId="6" fillId="3" borderId="1" xfId="0" applyNumberFormat="1" applyFont="1" applyFill="1" applyBorder="1" applyAlignment="1">
      <alignment horizontal="center" vertical="center"/>
    </xf>
    <xf numFmtId="169" fontId="6" fillId="3" borderId="1" xfId="0" applyNumberFormat="1" applyFont="1" applyFill="1" applyBorder="1" applyAlignment="1">
      <alignment horizontal="center" vertical="center"/>
    </xf>
    <xf numFmtId="168" fontId="6" fillId="3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/>
    <xf numFmtId="0" fontId="7" fillId="3" borderId="3" xfId="0" applyFont="1" applyFill="1" applyBorder="1" applyAlignment="1">
      <alignment vertical="center"/>
    </xf>
    <xf numFmtId="0" fontId="7" fillId="3" borderId="4" xfId="0" applyFont="1" applyFill="1" applyBorder="1" applyAlignment="1">
      <alignment vertical="center"/>
    </xf>
    <xf numFmtId="0" fontId="7" fillId="3" borderId="5" xfId="0" applyFont="1" applyFill="1" applyBorder="1" applyAlignment="1">
      <alignment vertical="center"/>
    </xf>
    <xf numFmtId="0" fontId="7" fillId="3" borderId="6" xfId="0" applyFont="1" applyFill="1" applyBorder="1" applyAlignment="1">
      <alignment vertical="center"/>
    </xf>
    <xf numFmtId="0" fontId="7" fillId="3" borderId="7" xfId="0" applyFont="1" applyFill="1" applyBorder="1" applyAlignment="1">
      <alignment vertical="center"/>
    </xf>
    <xf numFmtId="0" fontId="7" fillId="2" borderId="6" xfId="0" applyFont="1" applyFill="1" applyBorder="1"/>
    <xf numFmtId="0" fontId="8" fillId="3" borderId="0" xfId="0" applyFont="1" applyFill="1" applyBorder="1" applyAlignment="1">
      <alignment vertical="center"/>
    </xf>
    <xf numFmtId="169" fontId="9" fillId="3" borderId="0" xfId="0" applyNumberFormat="1" applyFont="1" applyFill="1" applyBorder="1" applyAlignment="1">
      <alignment horizontal="center" vertical="center"/>
    </xf>
    <xf numFmtId="0" fontId="7" fillId="2" borderId="7" xfId="0" applyFont="1" applyFill="1" applyBorder="1"/>
    <xf numFmtId="0" fontId="7" fillId="2" borderId="8" xfId="0" applyFont="1" applyFill="1" applyBorder="1"/>
    <xf numFmtId="0" fontId="7" fillId="2" borderId="9" xfId="0" applyFont="1" applyFill="1" applyBorder="1"/>
    <xf numFmtId="0" fontId="7" fillId="2" borderId="10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vertical="center" wrapText="1"/>
    </xf>
    <xf numFmtId="169" fontId="6" fillId="3" borderId="1" xfId="0" quotePrefix="1" applyNumberFormat="1" applyFont="1" applyFill="1" applyBorder="1" applyAlignment="1">
      <alignment horizontal="center" vertical="center"/>
    </xf>
    <xf numFmtId="168" fontId="6" fillId="3" borderId="1" xfId="0" quotePrefix="1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165" fontId="4" fillId="3" borderId="1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6" fontId="4" fillId="3" borderId="11" xfId="0" applyNumberFormat="1" applyFont="1" applyFill="1" applyBorder="1" applyAlignment="1">
      <alignment horizontal="center" vertical="center"/>
    </xf>
    <xf numFmtId="167" fontId="4" fillId="3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6">
    <cellStyle name="Normal" xfId="0" builtinId="0"/>
    <cellStyle name="Standard 14" xfId="2"/>
    <cellStyle name="Standard 15" xfId="3"/>
    <cellStyle name="Standard 16" xfId="4"/>
    <cellStyle name="Standard 2" xfId="1"/>
    <cellStyle name="Standard 5" xfId="5"/>
  </cellStyles>
  <dxfs count="0"/>
  <tableStyles count="0" defaultTableStyle="TableStyleMedium9" defaultPivotStyle="PivotStyleLight16"/>
  <colors>
    <mruColors>
      <color rgb="FFF99151"/>
      <color rgb="FF9AC2CE"/>
      <color rgb="FFFFCEB5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4655422203820076E-2"/>
          <c:y val="0.10715026730082197"/>
          <c:w val="0.90430719347660582"/>
          <c:h val="0.75778838445632923"/>
        </c:manualLayout>
      </c:layout>
      <c:scatterChart>
        <c:scatterStyle val="lineMarker"/>
        <c:varyColors val="0"/>
        <c:ser>
          <c:idx val="0"/>
          <c:order val="0"/>
          <c:tx>
            <c:strRef>
              <c:f>calc!$H$6</c:f>
              <c:strCache>
                <c:ptCount val="1"/>
                <c:pt idx="0">
                  <c:v>Battery cost savings per kg lightweighting</c:v>
                </c:pt>
              </c:strCache>
            </c:strRef>
          </c:tx>
          <c:marker>
            <c:symbol val="none"/>
          </c:marker>
          <c:dPt>
            <c:idx val="1"/>
            <c:bubble3D val="0"/>
            <c:spPr>
              <a:ln w="76200">
                <a:solidFill>
                  <a:schemeClr val="accent6"/>
                </a:solidFill>
              </a:ln>
            </c:spPr>
          </c:dPt>
          <c:xVal>
            <c:numRef>
              <c:f>calc!$G$7:$G$8</c:f>
              <c:numCache>
                <c:formatCode>General</c:formatCode>
                <c:ptCount val="2"/>
                <c:pt idx="0">
                  <c:v>200</c:v>
                </c:pt>
                <c:pt idx="1">
                  <c:v>1000</c:v>
                </c:pt>
              </c:numCache>
            </c:numRef>
          </c:xVal>
          <c:yVal>
            <c:numRef>
              <c:f>calc!$H$7:$H$8</c:f>
              <c:numCache>
                <c:formatCode>General</c:formatCode>
                <c:ptCount val="2"/>
                <c:pt idx="0">
                  <c:v>3.6562073669849933</c:v>
                </c:pt>
                <c:pt idx="1">
                  <c:v>18.281036834924969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18547448"/>
        <c:axId val="518544312"/>
      </c:scatterChart>
      <c:valAx>
        <c:axId val="518547448"/>
        <c:scaling>
          <c:orientation val="minMax"/>
          <c:max val="1000"/>
          <c:min val="200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Specific battery system cost [€/kWh]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600"/>
            </a:pPr>
            <a:endParaRPr lang="en-US"/>
          </a:p>
        </c:txPr>
        <c:crossAx val="518544312"/>
        <c:crosses val="autoZero"/>
        <c:crossBetween val="midCat"/>
      </c:valAx>
      <c:valAx>
        <c:axId val="518544312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GB" sz="1400"/>
                  <a:t>Battery</a:t>
                </a:r>
                <a:r>
                  <a:rPr lang="en-GB" sz="1400" baseline="0"/>
                  <a:t> cost saving per kg lightweighting [€/kg]</a:t>
                </a:r>
                <a:endParaRPr lang="en-GB" sz="1400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18547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476983</xdr:colOff>
      <xdr:row>8</xdr:row>
      <xdr:rowOff>273536</xdr:rowOff>
    </xdr:from>
    <xdr:to>
      <xdr:col>3</xdr:col>
      <xdr:colOff>742950</xdr:colOff>
      <xdr:row>11</xdr:row>
      <xdr:rowOff>137048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3208" y="3312011"/>
          <a:ext cx="2999642" cy="1149387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1</xdr:col>
      <xdr:colOff>0</xdr:colOff>
      <xdr:row>13</xdr:row>
      <xdr:rowOff>84667</xdr:rowOff>
    </xdr:from>
    <xdr:to>
      <xdr:col>10</xdr:col>
      <xdr:colOff>16281</xdr:colOff>
      <xdr:row>39</xdr:row>
      <xdr:rowOff>72455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pageSetUpPr fitToPage="1"/>
  </sheetPr>
  <dimension ref="A1:K41"/>
  <sheetViews>
    <sheetView tabSelected="1" zoomScaleNormal="100" workbookViewId="0">
      <selection activeCell="G4" sqref="G4"/>
    </sheetView>
  </sheetViews>
  <sheetFormatPr defaultColWidth="0" defaultRowHeight="14.25" zeroHeight="1" x14ac:dyDescent="0.2"/>
  <cols>
    <col min="1" max="1" width="1.625" style="1" customWidth="1"/>
    <col min="2" max="2" width="2" style="1" customWidth="1"/>
    <col min="3" max="3" width="35.875" style="1" customWidth="1"/>
    <col min="4" max="4" width="11.875" style="1" customWidth="1"/>
    <col min="5" max="5" width="10.375" style="1" customWidth="1"/>
    <col min="6" max="6" width="1.75" style="1" customWidth="1"/>
    <col min="7" max="7" width="26.875" style="1" customWidth="1"/>
    <col min="8" max="8" width="14" style="1" customWidth="1"/>
    <col min="9" max="9" width="13" style="1" customWidth="1"/>
    <col min="10" max="10" width="2.5" style="1" customWidth="1"/>
    <col min="11" max="11" width="2.875" style="1" customWidth="1"/>
    <col min="12" max="16384" width="11" style="1" hidden="1"/>
  </cols>
  <sheetData>
    <row r="1" spans="1:11" x14ac:dyDescent="0.2">
      <c r="A1" s="13"/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22.5" customHeight="1" x14ac:dyDescent="0.2">
      <c r="A2" s="13"/>
      <c r="B2" s="14"/>
      <c r="C2" s="15"/>
      <c r="D2" s="15"/>
      <c r="E2" s="15"/>
      <c r="F2" s="15"/>
      <c r="G2" s="15"/>
      <c r="H2" s="15"/>
      <c r="I2" s="15"/>
      <c r="J2" s="16"/>
      <c r="K2" s="13"/>
    </row>
    <row r="3" spans="1:11" ht="33.75" customHeight="1" x14ac:dyDescent="0.2">
      <c r="A3" s="13"/>
      <c r="B3" s="17"/>
      <c r="C3" s="36" t="s">
        <v>0</v>
      </c>
      <c r="D3" s="37"/>
      <c r="E3" s="38"/>
      <c r="F3" s="2"/>
      <c r="G3" s="33" t="s">
        <v>12</v>
      </c>
      <c r="H3" s="34"/>
      <c r="I3" s="35"/>
      <c r="J3" s="18"/>
      <c r="K3" s="13"/>
    </row>
    <row r="4" spans="1:11" ht="33.75" customHeight="1" x14ac:dyDescent="0.2">
      <c r="A4" s="13"/>
      <c r="B4" s="17"/>
      <c r="C4" s="3"/>
      <c r="D4" s="26" t="s">
        <v>15</v>
      </c>
      <c r="E4" s="26" t="s">
        <v>16</v>
      </c>
      <c r="F4" s="2"/>
      <c r="G4" s="4"/>
      <c r="H4" s="27" t="s">
        <v>15</v>
      </c>
      <c r="I4" s="27" t="s">
        <v>16</v>
      </c>
      <c r="J4" s="18"/>
      <c r="K4" s="13"/>
    </row>
    <row r="5" spans="1:11" ht="33.75" customHeight="1" x14ac:dyDescent="0.2">
      <c r="A5" s="13"/>
      <c r="B5" s="17"/>
      <c r="C5" s="31" t="s">
        <v>21</v>
      </c>
      <c r="D5" s="5">
        <v>1200</v>
      </c>
      <c r="E5" s="5">
        <v>1020</v>
      </c>
      <c r="F5" s="2"/>
      <c r="G5" s="6" t="s">
        <v>1</v>
      </c>
      <c r="H5" s="7">
        <f>E_cons_cycle</f>
        <v>15.519781718963165</v>
      </c>
      <c r="I5" s="7">
        <f>E_cons_cycle_b</f>
        <v>14.203547066848568</v>
      </c>
      <c r="J5" s="18"/>
      <c r="K5" s="13"/>
    </row>
    <row r="6" spans="1:11" ht="33.75" customHeight="1" x14ac:dyDescent="0.2">
      <c r="A6" s="13"/>
      <c r="B6" s="17"/>
      <c r="C6" s="31" t="s">
        <v>19</v>
      </c>
      <c r="D6" s="39">
        <v>200</v>
      </c>
      <c r="E6" s="40"/>
      <c r="F6" s="2"/>
      <c r="G6" s="6" t="s">
        <v>9</v>
      </c>
      <c r="H6" s="8">
        <f>Bat_mass</f>
        <v>193.99727148703957</v>
      </c>
      <c r="I6" s="8">
        <f>Bat_mass_b</f>
        <v>177.54433833560708</v>
      </c>
      <c r="J6" s="18"/>
      <c r="K6" s="13"/>
    </row>
    <row r="7" spans="1:11" ht="33.75" customHeight="1" x14ac:dyDescent="0.2">
      <c r="A7" s="13"/>
      <c r="B7" s="17"/>
      <c r="C7" s="31" t="s">
        <v>24</v>
      </c>
      <c r="D7" s="41">
        <v>200</v>
      </c>
      <c r="E7" s="40"/>
      <c r="F7" s="2"/>
      <c r="G7" s="6" t="s">
        <v>3</v>
      </c>
      <c r="H7" s="9">
        <f>Bat_cap</f>
        <v>38799.454297407916</v>
      </c>
      <c r="I7" s="9">
        <f>Bat_cap_b</f>
        <v>35508.867667121413</v>
      </c>
      <c r="J7" s="18"/>
      <c r="K7" s="13"/>
    </row>
    <row r="8" spans="1:11" ht="33.75" customHeight="1" x14ac:dyDescent="0.2">
      <c r="A8" s="13"/>
      <c r="B8" s="17"/>
      <c r="C8" s="31" t="s">
        <v>20</v>
      </c>
      <c r="D8" s="42">
        <v>400</v>
      </c>
      <c r="E8" s="40"/>
      <c r="F8" s="2"/>
      <c r="G8" s="6" t="s">
        <v>4</v>
      </c>
      <c r="H8" s="10">
        <f>Bat_costs</f>
        <v>15519.781718963164</v>
      </c>
      <c r="I8" s="10">
        <f>Bat_costs_b</f>
        <v>14203.547066848565</v>
      </c>
      <c r="J8" s="18"/>
      <c r="K8" s="13"/>
    </row>
    <row r="9" spans="1:11" ht="33.75" customHeight="1" x14ac:dyDescent="0.2">
      <c r="A9" s="13"/>
      <c r="B9" s="17"/>
      <c r="C9" s="2"/>
      <c r="D9" s="2"/>
      <c r="E9" s="2"/>
      <c r="F9" s="2"/>
      <c r="G9" s="6" t="s">
        <v>2</v>
      </c>
      <c r="H9" s="8">
        <f>Veh_mass</f>
        <v>1393.9972714870396</v>
      </c>
      <c r="I9" s="8">
        <f>Veh_mass_b</f>
        <v>1197.5443383356071</v>
      </c>
      <c r="J9" s="18"/>
      <c r="K9" s="13"/>
    </row>
    <row r="10" spans="1:11" ht="33.75" customHeight="1" x14ac:dyDescent="0.2">
      <c r="A10" s="13"/>
      <c r="B10" s="17"/>
      <c r="C10" s="2"/>
      <c r="D10" s="2"/>
      <c r="E10" s="2"/>
      <c r="F10" s="2"/>
      <c r="G10" s="28" t="s">
        <v>18</v>
      </c>
      <c r="H10" s="29" t="s">
        <v>17</v>
      </c>
      <c r="I10" s="11">
        <f>spec_savings_b</f>
        <v>7.3124147339699865</v>
      </c>
      <c r="J10" s="18"/>
      <c r="K10" s="13"/>
    </row>
    <row r="11" spans="1:11" ht="33.75" customHeight="1" x14ac:dyDescent="0.2">
      <c r="A11" s="13"/>
      <c r="B11" s="17"/>
      <c r="C11" s="2"/>
      <c r="D11" s="2"/>
      <c r="E11" s="2"/>
      <c r="F11" s="2"/>
      <c r="G11" s="28" t="s">
        <v>23</v>
      </c>
      <c r="H11" s="30" t="s">
        <v>17</v>
      </c>
      <c r="I11" s="12">
        <f>(H5*spec_elec_costs*mileage/100)-(I5*spec_elec_costs*mileage/100)</f>
        <v>375.12687585266031</v>
      </c>
      <c r="J11" s="18"/>
      <c r="K11" s="13"/>
    </row>
    <row r="12" spans="1:11" ht="33.75" customHeight="1" x14ac:dyDescent="0.2">
      <c r="A12" s="13"/>
      <c r="B12" s="19"/>
      <c r="C12" s="13"/>
      <c r="D12" s="13"/>
      <c r="E12" s="13"/>
      <c r="F12" s="13"/>
      <c r="G12" s="20"/>
      <c r="H12" s="21"/>
      <c r="I12" s="21"/>
      <c r="J12" s="22"/>
      <c r="K12" s="13"/>
    </row>
    <row r="13" spans="1:11" ht="22.5" customHeight="1" x14ac:dyDescent="0.2">
      <c r="A13" s="13"/>
      <c r="B13" s="23"/>
      <c r="C13" s="32" t="s">
        <v>25</v>
      </c>
      <c r="D13" s="24"/>
      <c r="E13" s="24"/>
      <c r="F13" s="24"/>
      <c r="G13" s="24"/>
      <c r="H13" s="24"/>
      <c r="I13" s="24"/>
      <c r="J13" s="25"/>
      <c r="K13" s="13"/>
    </row>
    <row r="14" spans="1:1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</row>
    <row r="15" spans="1:11" x14ac:dyDescent="0.2"/>
    <row r="16" spans="1:11" x14ac:dyDescent="0.2"/>
    <row r="17" x14ac:dyDescent="0.2"/>
    <row r="18" x14ac:dyDescent="0.2"/>
    <row r="19" x14ac:dyDescent="0.2"/>
    <row r="20" x14ac:dyDescent="0.2"/>
    <row r="21" x14ac:dyDescent="0.2"/>
    <row r="22" x14ac:dyDescent="0.2"/>
    <row r="23" x14ac:dyDescent="0.2"/>
    <row r="24" x14ac:dyDescent="0.2"/>
    <row r="25" x14ac:dyDescent="0.2"/>
    <row r="26" x14ac:dyDescent="0.2"/>
    <row r="27" x14ac:dyDescent="0.2"/>
    <row r="28" x14ac:dyDescent="0.2"/>
    <row r="29" x14ac:dyDescent="0.2"/>
    <row r="30" x14ac:dyDescent="0.2"/>
    <row r="31" x14ac:dyDescent="0.2"/>
    <row r="32" x14ac:dyDescent="0.2"/>
    <row r="33" x14ac:dyDescent="0.2"/>
    <row r="34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</sheetData>
  <protectedRanges>
    <protectedRange sqref="D5:E8" name="Bereich1" securityDescriptor="O:WDG:WDD:(A;;CC;;;WD)"/>
  </protectedRanges>
  <mergeCells count="5">
    <mergeCell ref="G3:I3"/>
    <mergeCell ref="C3:E3"/>
    <mergeCell ref="D6:E6"/>
    <mergeCell ref="D7:E7"/>
    <mergeCell ref="D8:E8"/>
  </mergeCells>
  <pageMargins left="0.7" right="0.7" top="0.78740157499999996" bottom="0.78740157499999996" header="0.3" footer="0.3"/>
  <pageSetup paperSize="9" scale="6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4"/>
  <sheetViews>
    <sheetView workbookViewId="0">
      <selection activeCell="E32" sqref="E32"/>
    </sheetView>
  </sheetViews>
  <sheetFormatPr defaultColWidth="11" defaultRowHeight="14.25" x14ac:dyDescent="0.2"/>
  <cols>
    <col min="1" max="1" width="27" bestFit="1" customWidth="1"/>
    <col min="8" max="8" width="16.125" customWidth="1"/>
  </cols>
  <sheetData>
    <row r="1" spans="1:8" ht="15" x14ac:dyDescent="0.25">
      <c r="A1" s="43" t="s">
        <v>5</v>
      </c>
      <c r="B1" s="43"/>
    </row>
    <row r="2" spans="1:8" x14ac:dyDescent="0.2">
      <c r="A2" t="s">
        <v>6</v>
      </c>
      <c r="B2">
        <v>6.7000000000000002E-3</v>
      </c>
    </row>
    <row r="3" spans="1:8" x14ac:dyDescent="0.2">
      <c r="A3" t="s">
        <v>7</v>
      </c>
      <c r="B3">
        <v>6.18</v>
      </c>
    </row>
    <row r="4" spans="1:8" x14ac:dyDescent="0.2">
      <c r="A4" t="s">
        <v>11</v>
      </c>
      <c r="B4">
        <v>11.007</v>
      </c>
    </row>
    <row r="5" spans="1:8" x14ac:dyDescent="0.2">
      <c r="A5" t="s">
        <v>8</v>
      </c>
      <c r="B5">
        <v>0.8</v>
      </c>
    </row>
    <row r="6" spans="1:8" x14ac:dyDescent="0.2">
      <c r="A6" t="s">
        <v>1</v>
      </c>
      <c r="B6">
        <f>(Bat_mass+GUI!D5)*a_NEDC+b_NEDC</f>
        <v>15.519781718963165</v>
      </c>
      <c r="C6">
        <f>(Bat_mass_b+GUI!E5)*a_NEDC+b_NEDC</f>
        <v>14.203547066848568</v>
      </c>
      <c r="G6" t="s">
        <v>22</v>
      </c>
      <c r="H6" t="s">
        <v>18</v>
      </c>
    </row>
    <row r="7" spans="1:8" x14ac:dyDescent="0.2">
      <c r="A7" t="s">
        <v>2</v>
      </c>
      <c r="B7">
        <f>Bat_mass+GUI!D5</f>
        <v>1393.9972714870396</v>
      </c>
      <c r="C7">
        <f>Bat_mass_b+GUI!E5</f>
        <v>1197.5443383356071</v>
      </c>
      <c r="G7">
        <v>200</v>
      </c>
      <c r="H7">
        <f>(a_NEDC*G7/100)/(x_batt/GUI!D6-a_NEDC/GUI!D7*10)</f>
        <v>3.6562073669849933</v>
      </c>
    </row>
    <row r="8" spans="1:8" x14ac:dyDescent="0.2">
      <c r="A8" t="s">
        <v>3</v>
      </c>
      <c r="B8">
        <f>Bat_mass*GUI!D7</f>
        <v>38799.454297407916</v>
      </c>
      <c r="C8">
        <f>Bat_mass_b*GUI!D7</f>
        <v>35508.867667121413</v>
      </c>
      <c r="G8">
        <v>1000</v>
      </c>
      <c r="H8">
        <f>(a_NEDC*G8/100)/(x_batt/GUI!D6-a_NEDC/GUI!D7*10)</f>
        <v>18.281036834924969</v>
      </c>
    </row>
    <row r="9" spans="1:8" x14ac:dyDescent="0.2">
      <c r="A9" t="s">
        <v>4</v>
      </c>
      <c r="B9">
        <f>Bat_cap/1000*GUI!D8</f>
        <v>15519.781718963164</v>
      </c>
      <c r="C9">
        <f>Bat_cap_b/1000*GUI!D8</f>
        <v>14203.547066848565</v>
      </c>
    </row>
    <row r="10" spans="1:8" x14ac:dyDescent="0.2">
      <c r="A10" t="s">
        <v>9</v>
      </c>
      <c r="B10">
        <f>(a_NEDC*GUI!D5+b_NEDC)/(GUI!D7*x_batt/GUI!D6/10-a_NEDC)</f>
        <v>193.99727148703957</v>
      </c>
      <c r="C10">
        <f>(a_NEDC*GUI!E5+b_NEDC)/(GUI!D7*x_batt/GUI!D6/10-a_NEDC)</f>
        <v>177.54433833560708</v>
      </c>
    </row>
    <row r="11" spans="1:8" x14ac:dyDescent="0.2">
      <c r="A11" t="s">
        <v>10</v>
      </c>
      <c r="B11">
        <f>(a_NEDC*GUI!D8/100)/(x_batt/GUI!D6-a_NEDC/GUI!D7*10)</f>
        <v>7.3124147339699865</v>
      </c>
      <c r="C11">
        <f>(a_NEDC*GUI!D8/100)/(x_batt/GUI!D6-a_NEDC/GUI!D7*10)</f>
        <v>7.3124147339699865</v>
      </c>
    </row>
    <row r="13" spans="1:8" x14ac:dyDescent="0.2">
      <c r="A13" t="s">
        <v>13</v>
      </c>
      <c r="B13">
        <v>0.19</v>
      </c>
    </row>
    <row r="14" spans="1:8" x14ac:dyDescent="0.2">
      <c r="A14" t="s">
        <v>14</v>
      </c>
      <c r="B14">
        <v>150000</v>
      </c>
    </row>
  </sheetData>
  <mergeCells count="1">
    <mergeCell ref="A1:B1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18</vt:i4>
      </vt:variant>
    </vt:vector>
  </HeadingPairs>
  <TitlesOfParts>
    <vt:vector size="20" baseType="lpstr">
      <vt:lpstr>GUI</vt:lpstr>
      <vt:lpstr>calc</vt:lpstr>
      <vt:lpstr>a_NEDC</vt:lpstr>
      <vt:lpstr>b_NEDC</vt:lpstr>
      <vt:lpstr>Bat_cap</vt:lpstr>
      <vt:lpstr>Bat_cap_b</vt:lpstr>
      <vt:lpstr>Bat_costs</vt:lpstr>
      <vt:lpstr>Bat_costs_b</vt:lpstr>
      <vt:lpstr>Bat_mass</vt:lpstr>
      <vt:lpstr>Bat_mass_b</vt:lpstr>
      <vt:lpstr>E_cons_cycle</vt:lpstr>
      <vt:lpstr>E_cons_cycle_b</vt:lpstr>
      <vt:lpstr>mileage</vt:lpstr>
      <vt:lpstr>GUI!Print_Area</vt:lpstr>
      <vt:lpstr>spec_elec_costs</vt:lpstr>
      <vt:lpstr>spec_savings</vt:lpstr>
      <vt:lpstr>spec_savings_b</vt:lpstr>
      <vt:lpstr>Veh_mass</vt:lpstr>
      <vt:lpstr>Veh_mass_b</vt:lpstr>
      <vt:lpstr>x_batt</vt:lpstr>
    </vt:vector>
  </TitlesOfParts>
  <Company>ika/fka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schwab</dc:creator>
  <cp:lastModifiedBy>Patrik Ragnarsson</cp:lastModifiedBy>
  <cp:lastPrinted>2012-07-23T13:21:54Z</cp:lastPrinted>
  <dcterms:created xsi:type="dcterms:W3CDTF">2011-12-07T14:07:07Z</dcterms:created>
  <dcterms:modified xsi:type="dcterms:W3CDTF">2016-10-18T09:27:57Z</dcterms:modified>
</cp:coreProperties>
</file>